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Dete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 mmm"/>
    <numFmt numFmtId="165" formatCode="#,##0.0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DBEAFE"/>
      </patternFill>
    </fill>
    <fill>
      <patternFill patternType="solid">
        <fgColor rgb="00312E81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0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164" fontId="0" fillId="0" borderId="1" pivotButton="0" quotePrefix="0" xfId="0"/>
    <xf numFmtId="3" fontId="0" fillId="4" borderId="1" pivotButton="0" quotePrefix="0" xfId="0"/>
    <xf numFmtId="2" fontId="0" fillId="0" borderId="1" pivotButton="0" quotePrefix="0" xfId="0"/>
    <xf numFmtId="0" fontId="0" fillId="0" borderId="1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1"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anomaly-detection-i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Anomaly Detection Template (Z-Score &amp; IQR)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Z-score outlier detection with an adjustable threshold.</t>
        </is>
      </c>
    </row>
    <row r="7">
      <c r="B7" s="4" t="inlineStr">
        <is>
          <t>•  A modified Z-score (median absolute deviation) that survives skewed data.</t>
        </is>
      </c>
    </row>
    <row r="8">
      <c r="B8" s="4" t="inlineStr">
        <is>
          <t>•  IQR fences, and a rolling-window version for time series.</t>
        </is>
      </c>
    </row>
    <row r="10">
      <c r="B10" s="3" t="inlineStr">
        <is>
          <t>How to use it</t>
        </is>
      </c>
    </row>
    <row r="11">
      <c r="B11" s="4" t="inlineStr">
        <is>
          <t>1.  Paste your values into column B of the Detect sheet.</t>
        </is>
      </c>
    </row>
    <row r="12">
      <c r="B12" s="4" t="inlineStr">
        <is>
          <t>2.  Set the Z threshold in D2 — 3.0 is conservative, 2.0 is sensitive.</t>
        </is>
      </c>
    </row>
    <row r="13">
      <c r="B13" s="4" t="inlineStr">
        <is>
          <t>3.  Anything flagged OUTLIER is worth a look.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https://www.datahubpro.co.uk/tutorials/anomaly-detection-in-excel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1" customWidth="1" min="3" max="3"/>
    <col width="13" customWidth="1" min="4" max="4"/>
    <col width="12" customWidth="1" min="5" max="5"/>
    <col width="12" customWidth="1" min="6" max="6"/>
  </cols>
  <sheetData>
    <row r="1">
      <c r="A1" s="1" t="inlineStr">
        <is>
          <t>Anomaly detection</t>
        </is>
      </c>
    </row>
    <row r="2">
      <c r="A2" s="3" t="inlineStr">
        <is>
          <t>Z threshold</t>
        </is>
      </c>
      <c r="D2" s="7" t="n">
        <v>3</v>
      </c>
      <c r="E2" s="2" t="inlineStr">
        <is>
          <t>3.0 ≈ 99.7% of normal data falls inside</t>
        </is>
      </c>
    </row>
    <row r="4" ht="26" customHeight="1">
      <c r="A4" s="8" t="inlineStr">
        <is>
          <t>Date</t>
        </is>
      </c>
      <c r="B4" s="8" t="inlineStr">
        <is>
          <t>Value</t>
        </is>
      </c>
      <c r="C4" s="8" t="inlineStr">
        <is>
          <t>Z-score</t>
        </is>
      </c>
      <c r="D4" s="8" t="inlineStr">
        <is>
          <t>Modified Z</t>
        </is>
      </c>
      <c r="E4" s="8" t="inlineStr">
        <is>
          <t>IQR flag</t>
        </is>
      </c>
      <c r="F4" s="8" t="inlineStr">
        <is>
          <t>Verdict</t>
        </is>
      </c>
    </row>
    <row r="5">
      <c r="A5" s="9">
        <f>DATE(2026,6,1)+0</f>
        <v/>
      </c>
      <c r="B5" s="10" t="n">
        <v>1204</v>
      </c>
      <c r="C5" s="11">
        <f>IFERROR((B5-AVERAGE($B$5:$B$34))/STDEV.S($B$5:$B$34),"")</f>
        <v/>
      </c>
      <c r="D5" s="11">
        <f>IFERROR(0.6745*(B5-MEDIAN($B$5:$B$34))/MEDIAN(ABS($B$5:$B$34-MEDIAN($B$5:$B$34))),"")</f>
        <v/>
      </c>
      <c r="E5" s="12">
        <f>IF(OR(B5&lt;QUARTILE.INC($B$5:$B$34,1)-1.5*(QUARTILE.INC($B$5:$B$34,3)-QUARTILE.INC($B$5:$B$34,1)),B5&gt;QUARTILE.INC($B$5:$B$34,3)+1.5*(QUARTILE.INC($B$5:$B$34,3)-QUARTILE.INC($B$5:$B$34,1))),"outside","inside")</f>
        <v/>
      </c>
      <c r="F5" s="12">
        <f>IF(OR(ABS(C5)&gt;$D$2,E5="outside"),"OUTLIER","ok")</f>
        <v/>
      </c>
    </row>
    <row r="6">
      <c r="A6" s="9">
        <f>DATE(2026,6,1)+1</f>
        <v/>
      </c>
      <c r="B6" s="10" t="n">
        <v>1188</v>
      </c>
      <c r="C6" s="11">
        <f>IFERROR((B6-AVERAGE($B$5:$B$34))/STDEV.S($B$5:$B$34),"")</f>
        <v/>
      </c>
      <c r="D6" s="11">
        <f>IFERROR(0.6745*(B6-MEDIAN($B$5:$B$34))/MEDIAN(ABS($B$5:$B$34-MEDIAN($B$5:$B$34))),"")</f>
        <v/>
      </c>
      <c r="E6" s="12">
        <f>IF(OR(B6&lt;QUARTILE.INC($B$5:$B$34,1)-1.5*(QUARTILE.INC($B$5:$B$34,3)-QUARTILE.INC($B$5:$B$34,1)),B6&gt;QUARTILE.INC($B$5:$B$34,3)+1.5*(QUARTILE.INC($B$5:$B$34,3)-QUARTILE.INC($B$5:$B$34,1))),"outside","inside")</f>
        <v/>
      </c>
      <c r="F6" s="12">
        <f>IF(OR(ABS(C6)&gt;$D$2,E6="outside"),"OUTLIER","ok")</f>
        <v/>
      </c>
    </row>
    <row r="7">
      <c r="A7" s="9">
        <f>DATE(2026,6,1)+2</f>
        <v/>
      </c>
      <c r="B7" s="10" t="n">
        <v>1231</v>
      </c>
      <c r="C7" s="11">
        <f>IFERROR((B7-AVERAGE($B$5:$B$34))/STDEV.S($B$5:$B$34),"")</f>
        <v/>
      </c>
      <c r="D7" s="11">
        <f>IFERROR(0.6745*(B7-MEDIAN($B$5:$B$34))/MEDIAN(ABS($B$5:$B$34-MEDIAN($B$5:$B$34))),"")</f>
        <v/>
      </c>
      <c r="E7" s="12">
        <f>IF(OR(B7&lt;QUARTILE.INC($B$5:$B$34,1)-1.5*(QUARTILE.INC($B$5:$B$34,3)-QUARTILE.INC($B$5:$B$34,1)),B7&gt;QUARTILE.INC($B$5:$B$34,3)+1.5*(QUARTILE.INC($B$5:$B$34,3)-QUARTILE.INC($B$5:$B$34,1))),"outside","inside")</f>
        <v/>
      </c>
      <c r="F7" s="12">
        <f>IF(OR(ABS(C7)&gt;$D$2,E7="outside"),"OUTLIER","ok")</f>
        <v/>
      </c>
    </row>
    <row r="8">
      <c r="A8" s="9">
        <f>DATE(2026,6,1)+3</f>
        <v/>
      </c>
      <c r="B8" s="10" t="n">
        <v>1197</v>
      </c>
      <c r="C8" s="11">
        <f>IFERROR((B8-AVERAGE($B$5:$B$34))/STDEV.S($B$5:$B$34),"")</f>
        <v/>
      </c>
      <c r="D8" s="11">
        <f>IFERROR(0.6745*(B8-MEDIAN($B$5:$B$34))/MEDIAN(ABS($B$5:$B$34-MEDIAN($B$5:$B$34))),"")</f>
        <v/>
      </c>
      <c r="E8" s="12">
        <f>IF(OR(B8&lt;QUARTILE.INC($B$5:$B$34,1)-1.5*(QUARTILE.INC($B$5:$B$34,3)-QUARTILE.INC($B$5:$B$34,1)),B8&gt;QUARTILE.INC($B$5:$B$34,3)+1.5*(QUARTILE.INC($B$5:$B$34,3)-QUARTILE.INC($B$5:$B$34,1))),"outside","inside")</f>
        <v/>
      </c>
      <c r="F8" s="12">
        <f>IF(OR(ABS(C8)&gt;$D$2,E8="outside"),"OUTLIER","ok")</f>
        <v/>
      </c>
    </row>
    <row r="9">
      <c r="A9" s="9">
        <f>DATE(2026,6,1)+4</f>
        <v/>
      </c>
      <c r="B9" s="10" t="n">
        <v>1256</v>
      </c>
      <c r="C9" s="11">
        <f>IFERROR((B9-AVERAGE($B$5:$B$34))/STDEV.S($B$5:$B$34),"")</f>
        <v/>
      </c>
      <c r="D9" s="11">
        <f>IFERROR(0.6745*(B9-MEDIAN($B$5:$B$34))/MEDIAN(ABS($B$5:$B$34-MEDIAN($B$5:$B$34))),"")</f>
        <v/>
      </c>
      <c r="E9" s="12">
        <f>IF(OR(B9&lt;QUARTILE.INC($B$5:$B$34,1)-1.5*(QUARTILE.INC($B$5:$B$34,3)-QUARTILE.INC($B$5:$B$34,1)),B9&gt;QUARTILE.INC($B$5:$B$34,3)+1.5*(QUARTILE.INC($B$5:$B$34,3)-QUARTILE.INC($B$5:$B$34,1))),"outside","inside")</f>
        <v/>
      </c>
      <c r="F9" s="12">
        <f>IF(OR(ABS(C9)&gt;$D$2,E9="outside"),"OUTLIER","ok")</f>
        <v/>
      </c>
    </row>
    <row r="10">
      <c r="A10" s="9">
        <f>DATE(2026,6,1)+5</f>
        <v/>
      </c>
      <c r="B10" s="10" t="n">
        <v>1210</v>
      </c>
      <c r="C10" s="11">
        <f>IFERROR((B10-AVERAGE($B$5:$B$34))/STDEV.S($B$5:$B$34),"")</f>
        <v/>
      </c>
      <c r="D10" s="11">
        <f>IFERROR(0.6745*(B10-MEDIAN($B$5:$B$34))/MEDIAN(ABS($B$5:$B$34-MEDIAN($B$5:$B$34))),"")</f>
        <v/>
      </c>
      <c r="E10" s="12">
        <f>IF(OR(B10&lt;QUARTILE.INC($B$5:$B$34,1)-1.5*(QUARTILE.INC($B$5:$B$34,3)-QUARTILE.INC($B$5:$B$34,1)),B10&gt;QUARTILE.INC($B$5:$B$34,3)+1.5*(QUARTILE.INC($B$5:$B$34,3)-QUARTILE.INC($B$5:$B$34,1))),"outside","inside")</f>
        <v/>
      </c>
      <c r="F10" s="12">
        <f>IF(OR(ABS(C10)&gt;$D$2,E10="outside"),"OUTLIER","ok")</f>
        <v/>
      </c>
    </row>
    <row r="11">
      <c r="A11" s="9">
        <f>DATE(2026,6,1)+6</f>
        <v/>
      </c>
      <c r="B11" s="10" t="n">
        <v>1178</v>
      </c>
      <c r="C11" s="11">
        <f>IFERROR((B11-AVERAGE($B$5:$B$34))/STDEV.S($B$5:$B$34),"")</f>
        <v/>
      </c>
      <c r="D11" s="11">
        <f>IFERROR(0.6745*(B11-MEDIAN($B$5:$B$34))/MEDIAN(ABS($B$5:$B$34-MEDIAN($B$5:$B$34))),"")</f>
        <v/>
      </c>
      <c r="E11" s="12">
        <f>IF(OR(B11&lt;QUARTILE.INC($B$5:$B$34,1)-1.5*(QUARTILE.INC($B$5:$B$34,3)-QUARTILE.INC($B$5:$B$34,1)),B11&gt;QUARTILE.INC($B$5:$B$34,3)+1.5*(QUARTILE.INC($B$5:$B$34,3)-QUARTILE.INC($B$5:$B$34,1))),"outside","inside")</f>
        <v/>
      </c>
      <c r="F11" s="12">
        <f>IF(OR(ABS(C11)&gt;$D$2,E11="outside"),"OUTLIER","ok")</f>
        <v/>
      </c>
    </row>
    <row r="12">
      <c r="A12" s="9">
        <f>DATE(2026,6,1)+7</f>
        <v/>
      </c>
      <c r="B12" s="10" t="n">
        <v>1243</v>
      </c>
      <c r="C12" s="11">
        <f>IFERROR((B12-AVERAGE($B$5:$B$34))/STDEV.S($B$5:$B$34),"")</f>
        <v/>
      </c>
      <c r="D12" s="11">
        <f>IFERROR(0.6745*(B12-MEDIAN($B$5:$B$34))/MEDIAN(ABS($B$5:$B$34-MEDIAN($B$5:$B$34))),"")</f>
        <v/>
      </c>
      <c r="E12" s="12">
        <f>IF(OR(B12&lt;QUARTILE.INC($B$5:$B$34,1)-1.5*(QUARTILE.INC($B$5:$B$34,3)-QUARTILE.INC($B$5:$B$34,1)),B12&gt;QUARTILE.INC($B$5:$B$34,3)+1.5*(QUARTILE.INC($B$5:$B$34,3)-QUARTILE.INC($B$5:$B$34,1))),"outside","inside")</f>
        <v/>
      </c>
      <c r="F12" s="12">
        <f>IF(OR(ABS(C12)&gt;$D$2,E12="outside"),"OUTLIER","ok")</f>
        <v/>
      </c>
    </row>
    <row r="13">
      <c r="A13" s="9">
        <f>DATE(2026,6,1)+8</f>
        <v/>
      </c>
      <c r="B13" s="10" t="n">
        <v>1265</v>
      </c>
      <c r="C13" s="11">
        <f>IFERROR((B13-AVERAGE($B$5:$B$34))/STDEV.S($B$5:$B$34),"")</f>
        <v/>
      </c>
      <c r="D13" s="11">
        <f>IFERROR(0.6745*(B13-MEDIAN($B$5:$B$34))/MEDIAN(ABS($B$5:$B$34-MEDIAN($B$5:$B$34))),"")</f>
        <v/>
      </c>
      <c r="E13" s="12">
        <f>IF(OR(B13&lt;QUARTILE.INC($B$5:$B$34,1)-1.5*(QUARTILE.INC($B$5:$B$34,3)-QUARTILE.INC($B$5:$B$34,1)),B13&gt;QUARTILE.INC($B$5:$B$34,3)+1.5*(QUARTILE.INC($B$5:$B$34,3)-QUARTILE.INC($B$5:$B$34,1))),"outside","inside")</f>
        <v/>
      </c>
      <c r="F13" s="12">
        <f>IF(OR(ABS(C13)&gt;$D$2,E13="outside"),"OUTLIER","ok")</f>
        <v/>
      </c>
    </row>
    <row r="14">
      <c r="A14" s="9">
        <f>DATE(2026,6,1)+9</f>
        <v/>
      </c>
      <c r="B14" s="10" t="n">
        <v>1190</v>
      </c>
      <c r="C14" s="11">
        <f>IFERROR((B14-AVERAGE($B$5:$B$34))/STDEV.S($B$5:$B$34),"")</f>
        <v/>
      </c>
      <c r="D14" s="11">
        <f>IFERROR(0.6745*(B14-MEDIAN($B$5:$B$34))/MEDIAN(ABS($B$5:$B$34-MEDIAN($B$5:$B$34))),"")</f>
        <v/>
      </c>
      <c r="E14" s="12">
        <f>IF(OR(B14&lt;QUARTILE.INC($B$5:$B$34,1)-1.5*(QUARTILE.INC($B$5:$B$34,3)-QUARTILE.INC($B$5:$B$34,1)),B14&gt;QUARTILE.INC($B$5:$B$34,3)+1.5*(QUARTILE.INC($B$5:$B$34,3)-QUARTILE.INC($B$5:$B$34,1))),"outside","inside")</f>
        <v/>
      </c>
      <c r="F14" s="12">
        <f>IF(OR(ABS(C14)&gt;$D$2,E14="outside"),"OUTLIER","ok")</f>
        <v/>
      </c>
    </row>
    <row r="15">
      <c r="A15" s="9">
        <f>DATE(2026,6,1)+10</f>
        <v/>
      </c>
      <c r="B15" s="10" t="n">
        <v>1222</v>
      </c>
      <c r="C15" s="11">
        <f>IFERROR((B15-AVERAGE($B$5:$B$34))/STDEV.S($B$5:$B$34),"")</f>
        <v/>
      </c>
      <c r="D15" s="11">
        <f>IFERROR(0.6745*(B15-MEDIAN($B$5:$B$34))/MEDIAN(ABS($B$5:$B$34-MEDIAN($B$5:$B$34))),"")</f>
        <v/>
      </c>
      <c r="E15" s="12">
        <f>IF(OR(B15&lt;QUARTILE.INC($B$5:$B$34,1)-1.5*(QUARTILE.INC($B$5:$B$34,3)-QUARTILE.INC($B$5:$B$34,1)),B15&gt;QUARTILE.INC($B$5:$B$34,3)+1.5*(QUARTILE.INC($B$5:$B$34,3)-QUARTILE.INC($B$5:$B$34,1))),"outside","inside")</f>
        <v/>
      </c>
      <c r="F15" s="12">
        <f>IF(OR(ABS(C15)&gt;$D$2,E15="outside"),"OUTLIER","ok")</f>
        <v/>
      </c>
    </row>
    <row r="16">
      <c r="A16" s="9">
        <f>DATE(2026,6,1)+11</f>
        <v/>
      </c>
      <c r="B16" s="10" t="n">
        <v>1249</v>
      </c>
      <c r="C16" s="11">
        <f>IFERROR((B16-AVERAGE($B$5:$B$34))/STDEV.S($B$5:$B$34),"")</f>
        <v/>
      </c>
      <c r="D16" s="11">
        <f>IFERROR(0.6745*(B16-MEDIAN($B$5:$B$34))/MEDIAN(ABS($B$5:$B$34-MEDIAN($B$5:$B$34))),"")</f>
        <v/>
      </c>
      <c r="E16" s="12">
        <f>IF(OR(B16&lt;QUARTILE.INC($B$5:$B$34,1)-1.5*(QUARTILE.INC($B$5:$B$34,3)-QUARTILE.INC($B$5:$B$34,1)),B16&gt;QUARTILE.INC($B$5:$B$34,3)+1.5*(QUARTILE.INC($B$5:$B$34,3)-QUARTILE.INC($B$5:$B$34,1))),"outside","inside")</f>
        <v/>
      </c>
      <c r="F16" s="12">
        <f>IF(OR(ABS(C16)&gt;$D$2,E16="outside"),"OUTLIER","ok")</f>
        <v/>
      </c>
    </row>
    <row r="17">
      <c r="A17" s="9">
        <f>DATE(2026,6,1)+12</f>
        <v/>
      </c>
      <c r="B17" s="10" t="n">
        <v>3180</v>
      </c>
      <c r="C17" s="11">
        <f>IFERROR((B17-AVERAGE($B$5:$B$34))/STDEV.S($B$5:$B$34),"")</f>
        <v/>
      </c>
      <c r="D17" s="11">
        <f>IFERROR(0.6745*(B17-MEDIAN($B$5:$B$34))/MEDIAN(ABS($B$5:$B$34-MEDIAN($B$5:$B$34))),"")</f>
        <v/>
      </c>
      <c r="E17" s="12">
        <f>IF(OR(B17&lt;QUARTILE.INC($B$5:$B$34,1)-1.5*(QUARTILE.INC($B$5:$B$34,3)-QUARTILE.INC($B$5:$B$34,1)),B17&gt;QUARTILE.INC($B$5:$B$34,3)+1.5*(QUARTILE.INC($B$5:$B$34,3)-QUARTILE.INC($B$5:$B$34,1))),"outside","inside")</f>
        <v/>
      </c>
      <c r="F17" s="12">
        <f>IF(OR(ABS(C17)&gt;$D$2,E17="outside"),"OUTLIER","ok")</f>
        <v/>
      </c>
    </row>
    <row r="18">
      <c r="A18" s="9">
        <f>DATE(2026,6,1)+13</f>
        <v/>
      </c>
      <c r="B18" s="10" t="n">
        <v>1201</v>
      </c>
      <c r="C18" s="11">
        <f>IFERROR((B18-AVERAGE($B$5:$B$34))/STDEV.S($B$5:$B$34),"")</f>
        <v/>
      </c>
      <c r="D18" s="11">
        <f>IFERROR(0.6745*(B18-MEDIAN($B$5:$B$34))/MEDIAN(ABS($B$5:$B$34-MEDIAN($B$5:$B$34))),"")</f>
        <v/>
      </c>
      <c r="E18" s="12">
        <f>IF(OR(B18&lt;QUARTILE.INC($B$5:$B$34,1)-1.5*(QUARTILE.INC($B$5:$B$34,3)-QUARTILE.INC($B$5:$B$34,1)),B18&gt;QUARTILE.INC($B$5:$B$34,3)+1.5*(QUARTILE.INC($B$5:$B$34,3)-QUARTILE.INC($B$5:$B$34,1))),"outside","inside")</f>
        <v/>
      </c>
      <c r="F18" s="12">
        <f>IF(OR(ABS(C18)&gt;$D$2,E18="outside"),"OUTLIER","ok")</f>
        <v/>
      </c>
    </row>
    <row r="19">
      <c r="A19" s="9">
        <f>DATE(2026,6,1)+14</f>
        <v/>
      </c>
      <c r="B19" s="10" t="n">
        <v>1187</v>
      </c>
      <c r="C19" s="11">
        <f>IFERROR((B19-AVERAGE($B$5:$B$34))/STDEV.S($B$5:$B$34),"")</f>
        <v/>
      </c>
      <c r="D19" s="11">
        <f>IFERROR(0.6745*(B19-MEDIAN($B$5:$B$34))/MEDIAN(ABS($B$5:$B$34-MEDIAN($B$5:$B$34))),"")</f>
        <v/>
      </c>
      <c r="E19" s="12">
        <f>IF(OR(B19&lt;QUARTILE.INC($B$5:$B$34,1)-1.5*(QUARTILE.INC($B$5:$B$34,3)-QUARTILE.INC($B$5:$B$34,1)),B19&gt;QUARTILE.INC($B$5:$B$34,3)+1.5*(QUARTILE.INC($B$5:$B$34,3)-QUARTILE.INC($B$5:$B$34,1))),"outside","inside")</f>
        <v/>
      </c>
      <c r="F19" s="12">
        <f>IF(OR(ABS(C19)&gt;$D$2,E19="outside"),"OUTLIER","ok")</f>
        <v/>
      </c>
    </row>
    <row r="20">
      <c r="A20" s="9">
        <f>DATE(2026,6,1)+15</f>
        <v/>
      </c>
      <c r="B20" s="10" t="n">
        <v>1238</v>
      </c>
      <c r="C20" s="11">
        <f>IFERROR((B20-AVERAGE($B$5:$B$34))/STDEV.S($B$5:$B$34),"")</f>
        <v/>
      </c>
      <c r="D20" s="11">
        <f>IFERROR(0.6745*(B20-MEDIAN($B$5:$B$34))/MEDIAN(ABS($B$5:$B$34-MEDIAN($B$5:$B$34))),"")</f>
        <v/>
      </c>
      <c r="E20" s="12">
        <f>IF(OR(B20&lt;QUARTILE.INC($B$5:$B$34,1)-1.5*(QUARTILE.INC($B$5:$B$34,3)-QUARTILE.INC($B$5:$B$34,1)),B20&gt;QUARTILE.INC($B$5:$B$34,3)+1.5*(QUARTILE.INC($B$5:$B$34,3)-QUARTILE.INC($B$5:$B$34,1))),"outside","inside")</f>
        <v/>
      </c>
      <c r="F20" s="12">
        <f>IF(OR(ABS(C20)&gt;$D$2,E20="outside"),"OUTLIER","ok")</f>
        <v/>
      </c>
    </row>
    <row r="21">
      <c r="A21" s="9">
        <f>DATE(2026,6,1)+16</f>
        <v/>
      </c>
      <c r="B21" s="10" t="n">
        <v>1215</v>
      </c>
      <c r="C21" s="11">
        <f>IFERROR((B21-AVERAGE($B$5:$B$34))/STDEV.S($B$5:$B$34),"")</f>
        <v/>
      </c>
      <c r="D21" s="11">
        <f>IFERROR(0.6745*(B21-MEDIAN($B$5:$B$34))/MEDIAN(ABS($B$5:$B$34-MEDIAN($B$5:$B$34))),"")</f>
        <v/>
      </c>
      <c r="E21" s="12">
        <f>IF(OR(B21&lt;QUARTILE.INC($B$5:$B$34,1)-1.5*(QUARTILE.INC($B$5:$B$34,3)-QUARTILE.INC($B$5:$B$34,1)),B21&gt;QUARTILE.INC($B$5:$B$34,3)+1.5*(QUARTILE.INC($B$5:$B$34,3)-QUARTILE.INC($B$5:$B$34,1))),"outside","inside")</f>
        <v/>
      </c>
      <c r="F21" s="12">
        <f>IF(OR(ABS(C21)&gt;$D$2,E21="outside"),"OUTLIER","ok")</f>
        <v/>
      </c>
    </row>
    <row r="22">
      <c r="A22" s="9">
        <f>DATE(2026,6,1)+17</f>
        <v/>
      </c>
      <c r="B22" s="10" t="n">
        <v>1229</v>
      </c>
      <c r="C22" s="11">
        <f>IFERROR((B22-AVERAGE($B$5:$B$34))/STDEV.S($B$5:$B$34),"")</f>
        <v/>
      </c>
      <c r="D22" s="11">
        <f>IFERROR(0.6745*(B22-MEDIAN($B$5:$B$34))/MEDIAN(ABS($B$5:$B$34-MEDIAN($B$5:$B$34))),"")</f>
        <v/>
      </c>
      <c r="E22" s="12">
        <f>IF(OR(B22&lt;QUARTILE.INC($B$5:$B$34,1)-1.5*(QUARTILE.INC($B$5:$B$34,3)-QUARTILE.INC($B$5:$B$34,1)),B22&gt;QUARTILE.INC($B$5:$B$34,3)+1.5*(QUARTILE.INC($B$5:$B$34,3)-QUARTILE.INC($B$5:$B$34,1))),"outside","inside")</f>
        <v/>
      </c>
      <c r="F22" s="12">
        <f>IF(OR(ABS(C22)&gt;$D$2,E22="outside"),"OUTLIER","ok")</f>
        <v/>
      </c>
    </row>
    <row r="23">
      <c r="A23" s="9">
        <f>DATE(2026,6,1)+18</f>
        <v/>
      </c>
      <c r="B23" s="10" t="n">
        <v>1194</v>
      </c>
      <c r="C23" s="11">
        <f>IFERROR((B23-AVERAGE($B$5:$B$34))/STDEV.S($B$5:$B$34),"")</f>
        <v/>
      </c>
      <c r="D23" s="11">
        <f>IFERROR(0.6745*(B23-MEDIAN($B$5:$B$34))/MEDIAN(ABS($B$5:$B$34-MEDIAN($B$5:$B$34))),"")</f>
        <v/>
      </c>
      <c r="E23" s="12">
        <f>IF(OR(B23&lt;QUARTILE.INC($B$5:$B$34,1)-1.5*(QUARTILE.INC($B$5:$B$34,3)-QUARTILE.INC($B$5:$B$34,1)),B23&gt;QUARTILE.INC($B$5:$B$34,3)+1.5*(QUARTILE.INC($B$5:$B$34,3)-QUARTILE.INC($B$5:$B$34,1))),"outside","inside")</f>
        <v/>
      </c>
      <c r="F23" s="12">
        <f>IF(OR(ABS(C23)&gt;$D$2,E23="outside"),"OUTLIER","ok")</f>
        <v/>
      </c>
    </row>
    <row r="24">
      <c r="A24" s="9">
        <f>DATE(2026,6,1)+19</f>
        <v/>
      </c>
      <c r="B24" s="10" t="n">
        <v>1252</v>
      </c>
      <c r="C24" s="11">
        <f>IFERROR((B24-AVERAGE($B$5:$B$34))/STDEV.S($B$5:$B$34),"")</f>
        <v/>
      </c>
      <c r="D24" s="11">
        <f>IFERROR(0.6745*(B24-MEDIAN($B$5:$B$34))/MEDIAN(ABS($B$5:$B$34-MEDIAN($B$5:$B$34))),"")</f>
        <v/>
      </c>
      <c r="E24" s="12">
        <f>IF(OR(B24&lt;QUARTILE.INC($B$5:$B$34,1)-1.5*(QUARTILE.INC($B$5:$B$34,3)-QUARTILE.INC($B$5:$B$34,1)),B24&gt;QUARTILE.INC($B$5:$B$34,3)+1.5*(QUARTILE.INC($B$5:$B$34,3)-QUARTILE.INC($B$5:$B$34,1))),"outside","inside")</f>
        <v/>
      </c>
      <c r="F24" s="12">
        <f>IF(OR(ABS(C24)&gt;$D$2,E24="outside"),"OUTLIER","ok")</f>
        <v/>
      </c>
    </row>
    <row r="25">
      <c r="A25" s="9">
        <f>DATE(2026,6,1)+20</f>
        <v/>
      </c>
      <c r="B25" s="10" t="n">
        <v>1207</v>
      </c>
      <c r="C25" s="11">
        <f>IFERROR((B25-AVERAGE($B$5:$B$34))/STDEV.S($B$5:$B$34),"")</f>
        <v/>
      </c>
      <c r="D25" s="11">
        <f>IFERROR(0.6745*(B25-MEDIAN($B$5:$B$34))/MEDIAN(ABS($B$5:$B$34-MEDIAN($B$5:$B$34))),"")</f>
        <v/>
      </c>
      <c r="E25" s="12">
        <f>IF(OR(B25&lt;QUARTILE.INC($B$5:$B$34,1)-1.5*(QUARTILE.INC($B$5:$B$34,3)-QUARTILE.INC($B$5:$B$34,1)),B25&gt;QUARTILE.INC($B$5:$B$34,3)+1.5*(QUARTILE.INC($B$5:$B$34,3)-QUARTILE.INC($B$5:$B$34,1))),"outside","inside")</f>
        <v/>
      </c>
      <c r="F25" s="12">
        <f>IF(OR(ABS(C25)&gt;$D$2,E25="outside"),"OUTLIER","ok")</f>
        <v/>
      </c>
    </row>
    <row r="26">
      <c r="A26" s="9">
        <f>DATE(2026,6,1)+21</f>
        <v/>
      </c>
      <c r="B26" s="10" t="n">
        <v>1183</v>
      </c>
      <c r="C26" s="11">
        <f>IFERROR((B26-AVERAGE($B$5:$B$34))/STDEV.S($B$5:$B$34),"")</f>
        <v/>
      </c>
      <c r="D26" s="11">
        <f>IFERROR(0.6745*(B26-MEDIAN($B$5:$B$34))/MEDIAN(ABS($B$5:$B$34-MEDIAN($B$5:$B$34))),"")</f>
        <v/>
      </c>
      <c r="E26" s="12">
        <f>IF(OR(B26&lt;QUARTILE.INC($B$5:$B$34,1)-1.5*(QUARTILE.INC($B$5:$B$34,3)-QUARTILE.INC($B$5:$B$34,1)),B26&gt;QUARTILE.INC($B$5:$B$34,3)+1.5*(QUARTILE.INC($B$5:$B$34,3)-QUARTILE.INC($B$5:$B$34,1))),"outside","inside")</f>
        <v/>
      </c>
      <c r="F26" s="12">
        <f>IF(OR(ABS(C26)&gt;$D$2,E26="outside"),"OUTLIER","ok")</f>
        <v/>
      </c>
    </row>
    <row r="27">
      <c r="A27" s="9">
        <f>DATE(2026,6,1)+22</f>
        <v/>
      </c>
      <c r="B27" s="10" t="n">
        <v>1266</v>
      </c>
      <c r="C27" s="11">
        <f>IFERROR((B27-AVERAGE($B$5:$B$34))/STDEV.S($B$5:$B$34),"")</f>
        <v/>
      </c>
      <c r="D27" s="11">
        <f>IFERROR(0.6745*(B27-MEDIAN($B$5:$B$34))/MEDIAN(ABS($B$5:$B$34-MEDIAN($B$5:$B$34))),"")</f>
        <v/>
      </c>
      <c r="E27" s="12">
        <f>IF(OR(B27&lt;QUARTILE.INC($B$5:$B$34,1)-1.5*(QUARTILE.INC($B$5:$B$34,3)-QUARTILE.INC($B$5:$B$34,1)),B27&gt;QUARTILE.INC($B$5:$B$34,3)+1.5*(QUARTILE.INC($B$5:$B$34,3)-QUARTILE.INC($B$5:$B$34,1))),"outside","inside")</f>
        <v/>
      </c>
      <c r="F27" s="12">
        <f>IF(OR(ABS(C27)&gt;$D$2,E27="outside"),"OUTLIER","ok")</f>
        <v/>
      </c>
    </row>
    <row r="28">
      <c r="A28" s="9">
        <f>DATE(2026,6,1)+23</f>
        <v/>
      </c>
      <c r="B28" s="10" t="n">
        <v>1219</v>
      </c>
      <c r="C28" s="11">
        <f>IFERROR((B28-AVERAGE($B$5:$B$34))/STDEV.S($B$5:$B$34),"")</f>
        <v/>
      </c>
      <c r="D28" s="11">
        <f>IFERROR(0.6745*(B28-MEDIAN($B$5:$B$34))/MEDIAN(ABS($B$5:$B$34-MEDIAN($B$5:$B$34))),"")</f>
        <v/>
      </c>
      <c r="E28" s="12">
        <f>IF(OR(B28&lt;QUARTILE.INC($B$5:$B$34,1)-1.5*(QUARTILE.INC($B$5:$B$34,3)-QUARTILE.INC($B$5:$B$34,1)),B28&gt;QUARTILE.INC($B$5:$B$34,3)+1.5*(QUARTILE.INC($B$5:$B$34,3)-QUARTILE.INC($B$5:$B$34,1))),"outside","inside")</f>
        <v/>
      </c>
      <c r="F28" s="12">
        <f>IF(OR(ABS(C28)&gt;$D$2,E28="outside"),"OUTLIER","ok")</f>
        <v/>
      </c>
    </row>
    <row r="29">
      <c r="A29" s="9">
        <f>DATE(2026,6,1)+24</f>
        <v/>
      </c>
      <c r="B29" s="10" t="n">
        <v>148</v>
      </c>
      <c r="C29" s="11">
        <f>IFERROR((B29-AVERAGE($B$5:$B$34))/STDEV.S($B$5:$B$34),"")</f>
        <v/>
      </c>
      <c r="D29" s="11">
        <f>IFERROR(0.6745*(B29-MEDIAN($B$5:$B$34))/MEDIAN(ABS($B$5:$B$34-MEDIAN($B$5:$B$34))),"")</f>
        <v/>
      </c>
      <c r="E29" s="12">
        <f>IF(OR(B29&lt;QUARTILE.INC($B$5:$B$34,1)-1.5*(QUARTILE.INC($B$5:$B$34,3)-QUARTILE.INC($B$5:$B$34,1)),B29&gt;QUARTILE.INC($B$5:$B$34,3)+1.5*(QUARTILE.INC($B$5:$B$34,3)-QUARTILE.INC($B$5:$B$34,1))),"outside","inside")</f>
        <v/>
      </c>
      <c r="F29" s="12">
        <f>IF(OR(ABS(C29)&gt;$D$2,E29="outside"),"OUTLIER","ok")</f>
        <v/>
      </c>
    </row>
    <row r="30">
      <c r="A30" s="9">
        <f>DATE(2026,6,1)+25</f>
        <v/>
      </c>
      <c r="B30" s="10" t="n">
        <v>1240</v>
      </c>
      <c r="C30" s="11">
        <f>IFERROR((B30-AVERAGE($B$5:$B$34))/STDEV.S($B$5:$B$34),"")</f>
        <v/>
      </c>
      <c r="D30" s="11">
        <f>IFERROR(0.6745*(B30-MEDIAN($B$5:$B$34))/MEDIAN(ABS($B$5:$B$34-MEDIAN($B$5:$B$34))),"")</f>
        <v/>
      </c>
      <c r="E30" s="12">
        <f>IF(OR(B30&lt;QUARTILE.INC($B$5:$B$34,1)-1.5*(QUARTILE.INC($B$5:$B$34,3)-QUARTILE.INC($B$5:$B$34,1)),B30&gt;QUARTILE.INC($B$5:$B$34,3)+1.5*(QUARTILE.INC($B$5:$B$34,3)-QUARTILE.INC($B$5:$B$34,1))),"outside","inside")</f>
        <v/>
      </c>
      <c r="F30" s="12">
        <f>IF(OR(ABS(C30)&gt;$D$2,E30="outside"),"OUTLIER","ok")</f>
        <v/>
      </c>
    </row>
    <row r="31">
      <c r="A31" s="9">
        <f>DATE(2026,6,1)+26</f>
        <v/>
      </c>
      <c r="B31" s="10" t="n">
        <v>1198</v>
      </c>
      <c r="C31" s="11">
        <f>IFERROR((B31-AVERAGE($B$5:$B$34))/STDEV.S($B$5:$B$34),"")</f>
        <v/>
      </c>
      <c r="D31" s="11">
        <f>IFERROR(0.6745*(B31-MEDIAN($B$5:$B$34))/MEDIAN(ABS($B$5:$B$34-MEDIAN($B$5:$B$34))),"")</f>
        <v/>
      </c>
      <c r="E31" s="12">
        <f>IF(OR(B31&lt;QUARTILE.INC($B$5:$B$34,1)-1.5*(QUARTILE.INC($B$5:$B$34,3)-QUARTILE.INC($B$5:$B$34,1)),B31&gt;QUARTILE.INC($B$5:$B$34,3)+1.5*(QUARTILE.INC($B$5:$B$34,3)-QUARTILE.INC($B$5:$B$34,1))),"outside","inside")</f>
        <v/>
      </c>
      <c r="F31" s="12">
        <f>IF(OR(ABS(C31)&gt;$D$2,E31="outside"),"OUTLIER","ok")</f>
        <v/>
      </c>
    </row>
    <row r="32">
      <c r="A32" s="9">
        <f>DATE(2026,6,1)+27</f>
        <v/>
      </c>
      <c r="B32" s="10" t="n">
        <v>1211</v>
      </c>
      <c r="C32" s="11">
        <f>IFERROR((B32-AVERAGE($B$5:$B$34))/STDEV.S($B$5:$B$34),"")</f>
        <v/>
      </c>
      <c r="D32" s="11">
        <f>IFERROR(0.6745*(B32-MEDIAN($B$5:$B$34))/MEDIAN(ABS($B$5:$B$34-MEDIAN($B$5:$B$34))),"")</f>
        <v/>
      </c>
      <c r="E32" s="12">
        <f>IF(OR(B32&lt;QUARTILE.INC($B$5:$B$34,1)-1.5*(QUARTILE.INC($B$5:$B$34,3)-QUARTILE.INC($B$5:$B$34,1)),B32&gt;QUARTILE.INC($B$5:$B$34,3)+1.5*(QUARTILE.INC($B$5:$B$34,3)-QUARTILE.INC($B$5:$B$34,1))),"outside","inside")</f>
        <v/>
      </c>
      <c r="F32" s="12">
        <f>IF(OR(ABS(C32)&gt;$D$2,E32="outside"),"OUTLIER","ok")</f>
        <v/>
      </c>
    </row>
    <row r="33">
      <c r="A33" s="9">
        <f>DATE(2026,6,1)+28</f>
        <v/>
      </c>
      <c r="B33" s="10" t="n">
        <v>1257</v>
      </c>
      <c r="C33" s="11">
        <f>IFERROR((B33-AVERAGE($B$5:$B$34))/STDEV.S($B$5:$B$34),"")</f>
        <v/>
      </c>
      <c r="D33" s="11">
        <f>IFERROR(0.6745*(B33-MEDIAN($B$5:$B$34))/MEDIAN(ABS($B$5:$B$34-MEDIAN($B$5:$B$34))),"")</f>
        <v/>
      </c>
      <c r="E33" s="12">
        <f>IF(OR(B33&lt;QUARTILE.INC($B$5:$B$34,1)-1.5*(QUARTILE.INC($B$5:$B$34,3)-QUARTILE.INC($B$5:$B$34,1)),B33&gt;QUARTILE.INC($B$5:$B$34,3)+1.5*(QUARTILE.INC($B$5:$B$34,3)-QUARTILE.INC($B$5:$B$34,1))),"outside","inside")</f>
        <v/>
      </c>
      <c r="F33" s="12">
        <f>IF(OR(ABS(C33)&gt;$D$2,E33="outside"),"OUTLIER","ok")</f>
        <v/>
      </c>
    </row>
    <row r="34">
      <c r="A34" s="9">
        <f>DATE(2026,6,1)+29</f>
        <v/>
      </c>
      <c r="B34" s="10" t="n">
        <v>1226</v>
      </c>
      <c r="C34" s="11">
        <f>IFERROR((B34-AVERAGE($B$5:$B$34))/STDEV.S($B$5:$B$34),"")</f>
        <v/>
      </c>
      <c r="D34" s="11">
        <f>IFERROR(0.6745*(B34-MEDIAN($B$5:$B$34))/MEDIAN(ABS($B$5:$B$34-MEDIAN($B$5:$B$34))),"")</f>
        <v/>
      </c>
      <c r="E34" s="12">
        <f>IF(OR(B34&lt;QUARTILE.INC($B$5:$B$34,1)-1.5*(QUARTILE.INC($B$5:$B$34,3)-QUARTILE.INC($B$5:$B$34,1)),B34&gt;QUARTILE.INC($B$5:$B$34,3)+1.5*(QUARTILE.INC($B$5:$B$34,3)-QUARTILE.INC($B$5:$B$34,1))),"outside","inside")</f>
        <v/>
      </c>
      <c r="F34" s="12">
        <f>IF(OR(ABS(C34)&gt;$D$2,E34="outside"),"OUTLIER","ok")</f>
        <v/>
      </c>
    </row>
    <row r="36">
      <c r="A36" s="3" t="inlineStr">
        <is>
          <t>Mean</t>
        </is>
      </c>
      <c r="B36" s="13">
        <f>AVERAGE(B5:B34)</f>
        <v/>
      </c>
      <c r="D36" s="2" t="inlineStr">
        <is>
          <t>Note: the modified Z-score uses an array formula.</t>
        </is>
      </c>
    </row>
    <row r="37">
      <c r="A37" s="3" t="inlineStr">
        <is>
          <t>Std dev</t>
        </is>
      </c>
      <c r="B37" s="13">
        <f>STDEV.S(B5:B34)</f>
        <v/>
      </c>
      <c r="D37" s="2" t="inlineStr">
        <is>
          <t>In Excel 2019 or earlier, confirm column D with Ctrl+Shift+Enter.</t>
        </is>
      </c>
    </row>
    <row r="38">
      <c r="A38" s="3" t="inlineStr">
        <is>
          <t>Outliers found</t>
        </is>
      </c>
      <c r="B38" s="3">
        <f>COUNTIF(F5:F34,"OUTLIER")</f>
        <v/>
      </c>
    </row>
  </sheetData>
  <conditionalFormatting sqref="F5:F34">
    <cfRule type="cellIs" priority="1" operator="equal" dxfId="0">
      <formula>"OUTLIER"</formula>
    </cfRule>
  </conditionalFormatting>
  <conditionalFormatting sqref="B5:B34">
    <cfRule type="colorScale" priority="2">
      <colorScale>
        <cfvo type="min"/>
        <cfvo type="max"/>
        <color rgb="00FEF3C7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2026-07-26T19:56:23Z</dcterms:created>
  <dcterms:modified xmlns:dcterms="http://purl.org/dc/terms/" xmlns:xsi="http://www.w3.org/2001/XMLSchema-instance" xsi:type="dcterms:W3CDTF">2026-07-26T19:56:23Z</dcterms:modified>
</cp:coreProperties>
</file>